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0"/>
  </bookViews>
  <sheets>
    <sheet name="RAVs" sheetId="1" r:id="rId1"/>
  </sheets>
  <definedNames>
    <definedName name="CONSTANT_C">'RAVs'!$C$53</definedName>
    <definedName name="CONSTANT_D">'RAVs'!$C$54</definedName>
    <definedName name="OpSec">'RAVs'!$B$8:$B$10</definedName>
    <definedName name="OpSec_Visibility">'RAVs'!$B$8</definedName>
    <definedName name="OpSec_Access">'RAVs'!$B$9</definedName>
    <definedName name="OpSec_Trust">'RAVs'!$B$10</definedName>
    <definedName name="Ctrls_Authentication">'RAVs'!$B$15</definedName>
    <definedName name="Ctrls_Indemnification">'RAVs'!$B$16</definedName>
    <definedName name="Ctrls_Resilience">'RAVs'!$B$17</definedName>
    <definedName name="Ctrls_Subjugation">'RAVs'!$B$18</definedName>
    <definedName name="Ctrls_Continuity">'RAVs'!$B$19</definedName>
    <definedName name="Ctrls_NonRepudiation">'RAVs'!$B$23</definedName>
    <definedName name="Ctrls_Confidentiality">'RAVs'!$B$24</definedName>
    <definedName name="Ctrls_Privacy">'RAVs'!$B$25</definedName>
    <definedName name="Ctrls_Integrity">'RAVs'!$B$26</definedName>
    <definedName name="Ctrls_Alarm">'RAVs'!$B$27</definedName>
    <definedName name="OpSec_Sum">'RAVs'!$B$11</definedName>
    <definedName name="Ctrls_Class_A">'RAVs'!$B$15:$B$19</definedName>
    <definedName name="Ctrls_Class_B">'RAVs'!$B$23:$B$27</definedName>
    <definedName name="Ctrls_Class_A_Sum">'RAVs'!$B$20</definedName>
    <definedName name="Ctrls_Class_B_Sum">'RAVs'!$B$28</definedName>
    <definedName name="Porosity">'RAVs'!$B$11</definedName>
    <definedName name="Ctrls_Sum">'RAVs'!$B$31</definedName>
    <definedName name="SecLim_Sum">'RAVs'!$B$40</definedName>
    <definedName name="SecLim_Vulnerabilities">'RAVs'!$B$35</definedName>
    <definedName name="SecLim_Weaknesses">'RAVs'!$B$36</definedName>
    <definedName name="SecLim_Concerns">'RAVs'!$B$37</definedName>
    <definedName name="SecLim_Exposures">'RAVs'!$B$38</definedName>
    <definedName name="SecLim_Anomalies">'RAVs'!$B$39</definedName>
    <definedName name="SecLim">'RAVs'!$B$35:$B$39</definedName>
    <definedName name="Ctrls_WCvrg">'RAVs'!$B$32</definedName>
    <definedName name="MCtrls_Authentication">'RAVs'!$C$15</definedName>
    <definedName name="MCtrls_Indemnification">'RAVs'!$C$16</definedName>
    <definedName name="MCtrls_Resilience">'RAVs'!$C$17</definedName>
    <definedName name="MCtrls_Subjugation">'RAVs'!$C$18</definedName>
    <definedName name="MCtrls_Continuity">'RAVs'!$C$19</definedName>
    <definedName name="MCtrls_Class_A">'RAVs'!$C$15:$C$19</definedName>
    <definedName name="MCtrls_Class_A_Sum">'RAVs'!$C$20</definedName>
    <definedName name="MCtrls_NonRepudiation">'RAVs'!$C$23</definedName>
    <definedName name="MCtrls_Confidentiality">'RAVs'!$C$24</definedName>
    <definedName name="MCtrls_Privacy">'RAVs'!$C$25</definedName>
    <definedName name="MCtrls_Integrity">'RAVs'!$C$26</definedName>
    <definedName name="MCtrls_Alarm">'RAVs'!$C$27</definedName>
    <definedName name="MCtrls_Class_B_Sum">'RAVs'!$C$28</definedName>
    <definedName name="MCtrls_Class_B">'RAVs'!$C$23:$C$27</definedName>
    <definedName name="MCtrls_Sum">'RAVs'!$C$31</definedName>
    <definedName name="Ctrls_MWCvrg">'RAVs'!$C$32</definedName>
    <definedName name="SecLim_Wghtd_Weaknesses">'RAVs'!$C$36</definedName>
    <definedName name="SecLim_Wghtd_Concerns">'RAVs'!$C$37</definedName>
    <definedName name="SecLim_Wghtd_Exposures">'RAVs'!$C$38</definedName>
    <definedName name="SecLim_Wghtd_Anomalies">'RAVs'!$C$39</definedName>
    <definedName name="SecLim_Wghtd_Vulnerabilities">'RAVs'!$C$35</definedName>
    <definedName name="SecLim_Wghtd_Sum">'RAVs'!$D$40</definedName>
    <definedName name="OpSec_Base">'RAVs'!$F$11</definedName>
    <definedName name="Ctrls_Base">'RAVs'!$F$17</definedName>
    <definedName name="SecLim_Base">'RAVs'!$F$35</definedName>
    <definedName name="TrCtrls_Base">'RAVs'!$F$14</definedName>
    <definedName name="ActSec_Delta">'RAVs'!$F$38</definedName>
    <definedName name="ActSec">'RAVs'!$F$45</definedName>
    <definedName name="PrSurface">'RAVs'!$F$41</definedName>
    <definedName name="Ctrls_TrCvrg">'RAVs'!$F$26</definedName>
    <definedName name="Ctrls_TrCvrg_B">'RAVs'!$F$23</definedName>
    <definedName name="Ctrls_TrCvrg_A">'RAVs'!$F$20</definedName>
    <definedName name="Ctrls_MWCvrg_True">'RAVs'!$D$32</definedName>
  </definedNames>
  <calcPr fullCalcOnLoad="1"/>
</workbook>
</file>

<file path=xl/sharedStrings.xml><?xml version="1.0" encoding="utf-8"?>
<sst xmlns="http://schemas.openxmlformats.org/spreadsheetml/2006/main" count="51" uniqueCount="49">
  <si>
    <t>Attack Surface Security Metrics</t>
  </si>
  <si>
    <t>OSSTMM version 3.0</t>
  </si>
  <si>
    <t>Fill in the white number fields for OPSEC, Controls, and Limitations with the results of the security test. Refer to OSSTMM 3 (www.osstmm.org) for more information.</t>
  </si>
  <si>
    <t>OPSEC</t>
  </si>
  <si>
    <t>Visibility</t>
  </si>
  <si>
    <t>Access</t>
  </si>
  <si>
    <t>Trust</t>
  </si>
  <si>
    <t>Total (Porosity)</t>
  </si>
  <si>
    <t>CONTROLS</t>
  </si>
  <si>
    <t>True Controls</t>
  </si>
  <si>
    <t>Class A</t>
  </si>
  <si>
    <t>Missing</t>
  </si>
  <si>
    <t xml:space="preserve">Authentication </t>
  </si>
  <si>
    <t>Indemnification</t>
  </si>
  <si>
    <t>Full Controls</t>
  </si>
  <si>
    <t>Resilience</t>
  </si>
  <si>
    <t>Subjugation</t>
  </si>
  <si>
    <t>Continuity</t>
  </si>
  <si>
    <t>True Coverage A</t>
  </si>
  <si>
    <t>Total Class A</t>
  </si>
  <si>
    <t>Class B</t>
  </si>
  <si>
    <t>True Coverage B</t>
  </si>
  <si>
    <t>Non-Repudiation</t>
  </si>
  <si>
    <t>Confidentiality</t>
  </si>
  <si>
    <t>Privacy</t>
  </si>
  <si>
    <t>Total True Coverage</t>
  </si>
  <si>
    <t>Integrity</t>
  </si>
  <si>
    <t>Alarm</t>
  </si>
  <si>
    <t>Total Class B</t>
  </si>
  <si>
    <t>True Missing</t>
  </si>
  <si>
    <t>All Controls Total</t>
  </si>
  <si>
    <t>Whole Coverage</t>
  </si>
  <si>
    <t>LIMITATIONS</t>
  </si>
  <si>
    <t>Item Value</t>
  </si>
  <si>
    <t>Total Value</t>
  </si>
  <si>
    <t>Limitations</t>
  </si>
  <si>
    <t>Vulnerabilities</t>
  </si>
  <si>
    <t>Weaknesses</t>
  </si>
  <si>
    <t>Concerns</t>
  </si>
  <si>
    <t>Security Δ</t>
  </si>
  <si>
    <t>Exposures</t>
  </si>
  <si>
    <t>Anomalies</t>
  </si>
  <si>
    <t>Total # Limitations</t>
  </si>
  <si>
    <t>True Protection</t>
  </si>
  <si>
    <t>Actual Security:</t>
  </si>
  <si>
    <t xml:space="preserve"> ravs</t>
  </si>
  <si>
    <t>OSSTMM RAV - Creative Commons 3.0 Attribution-NonCommercial-NoDerivs 2011, ISECOM</t>
  </si>
  <si>
    <t>C =</t>
  </si>
  <si>
    <t>D =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</si>
</sst>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0000"/>
    <numFmt numFmtId="167" formatCode="0.00%"/>
    <numFmt numFmtId="168" formatCode="0.00"/>
    <numFmt numFmtId="169" formatCode="0.0000"/>
    <numFmt numFmtId="170" formatCode="0.00000000"/>
  </numFmts>
  <fonts count="24">
    <font>
      <sz val="10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8"/>
      <color indexed="8"/>
      <name val="Century Gothic"/>
      <family val="2"/>
    </font>
    <font>
      <b/>
      <sz val="14"/>
      <name val="Century Gothic"/>
      <family val="2"/>
    </font>
    <font>
      <b/>
      <sz val="10"/>
      <color indexed="57"/>
      <name val="Century Gothic"/>
      <family val="2"/>
    </font>
    <font>
      <b/>
      <sz val="10"/>
      <name val="Century Gothic"/>
      <family val="2"/>
    </font>
    <font>
      <b/>
      <sz val="8"/>
      <color indexed="62"/>
      <name val="Century Gothic"/>
      <family val="2"/>
    </font>
    <font>
      <sz val="10"/>
      <color indexed="55"/>
      <name val="Century Gothic"/>
      <family val="2"/>
    </font>
    <font>
      <b/>
      <sz val="8"/>
      <name val="Century Gothic"/>
      <family val="2"/>
    </font>
    <font>
      <b/>
      <sz val="10"/>
      <color indexed="9"/>
      <name val="Century Gothic"/>
      <family val="2"/>
    </font>
    <font>
      <b/>
      <sz val="8"/>
      <color indexed="60"/>
      <name val="Century Gothic"/>
      <family val="2"/>
    </font>
    <font>
      <b/>
      <sz val="8"/>
      <color indexed="9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8"/>
      <name val="Century Gothic"/>
      <family val="2"/>
    </font>
    <font>
      <sz val="4"/>
      <color indexed="9"/>
      <name val="Century Gothic"/>
      <family val="2"/>
    </font>
    <font>
      <sz val="8"/>
      <color indexed="45"/>
      <name val="Century Gothic"/>
      <family val="2"/>
    </font>
    <font>
      <sz val="4"/>
      <name val="Century Gothic"/>
      <family val="2"/>
    </font>
    <font>
      <sz val="6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8" fillId="0" borderId="0" xfId="0" applyFont="1" applyAlignment="1">
      <alignment horizontal="left" vertical="top" wrapText="1"/>
    </xf>
    <xf numFmtId="164" fontId="0" fillId="0" borderId="0" xfId="0" applyFont="1" applyAlignment="1">
      <alignment/>
    </xf>
    <xf numFmtId="164" fontId="6" fillId="0" borderId="1" xfId="0" applyFont="1" applyFill="1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0" xfId="0" applyFont="1" applyFill="1" applyAlignment="1">
      <alignment/>
    </xf>
    <xf numFmtId="164" fontId="9" fillId="2" borderId="4" xfId="0" applyFont="1" applyFill="1" applyBorder="1" applyAlignment="1">
      <alignment horizontal="right"/>
    </xf>
    <xf numFmtId="164" fontId="9" fillId="0" borderId="5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10" fillId="3" borderId="7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164" fontId="12" fillId="4" borderId="4" xfId="0" applyFont="1" applyFill="1" applyBorder="1" applyAlignment="1">
      <alignment horizontal="right"/>
    </xf>
    <xf numFmtId="165" fontId="12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6" fontId="12" fillId="3" borderId="8" xfId="0" applyNumberFormat="1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6" fillId="0" borderId="4" xfId="0" applyFont="1" applyFill="1" applyBorder="1" applyAlignment="1">
      <alignment horizontal="left"/>
    </xf>
    <xf numFmtId="164" fontId="13" fillId="5" borderId="7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9" fillId="0" borderId="4" xfId="0" applyFont="1" applyFill="1" applyBorder="1" applyAlignment="1">
      <alignment horizontal="left"/>
    </xf>
    <xf numFmtId="164" fontId="14" fillId="0" borderId="0" xfId="0" applyFont="1" applyFill="1" applyBorder="1" applyAlignment="1">
      <alignment horizontal="center"/>
    </xf>
    <xf numFmtId="164" fontId="9" fillId="5" borderId="0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6" fontId="15" fillId="5" borderId="8" xfId="0" applyNumberFormat="1" applyFont="1" applyFill="1" applyBorder="1" applyAlignment="1">
      <alignment horizontal="center"/>
    </xf>
    <xf numFmtId="164" fontId="6" fillId="5" borderId="7" xfId="0" applyFont="1" applyFill="1" applyBorder="1" applyAlignment="1">
      <alignment horizontal="center"/>
    </xf>
    <xf numFmtId="166" fontId="9" fillId="5" borderId="8" xfId="0" applyNumberFormat="1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7" fontId="9" fillId="2" borderId="8" xfId="0" applyNumberFormat="1" applyFont="1" applyFill="1" applyBorder="1" applyAlignment="1">
      <alignment horizontal="center"/>
    </xf>
    <xf numFmtId="164" fontId="0" fillId="0" borderId="4" xfId="0" applyBorder="1" applyAlignment="1">
      <alignment/>
    </xf>
    <xf numFmtId="164" fontId="9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/>
    </xf>
    <xf numFmtId="164" fontId="9" fillId="6" borderId="6" xfId="0" applyFont="1" applyFill="1" applyBorder="1" applyAlignment="1">
      <alignment horizontal="center"/>
    </xf>
    <xf numFmtId="164" fontId="12" fillId="7" borderId="4" xfId="0" applyFont="1" applyFill="1" applyBorder="1" applyAlignment="1">
      <alignment horizontal="right"/>
    </xf>
    <xf numFmtId="164" fontId="12" fillId="7" borderId="0" xfId="0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/>
    </xf>
    <xf numFmtId="164" fontId="12" fillId="3" borderId="4" xfId="0" applyFont="1" applyFill="1" applyBorder="1" applyAlignment="1">
      <alignment horizontal="right"/>
    </xf>
    <xf numFmtId="167" fontId="12" fillId="3" borderId="0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9" fillId="6" borderId="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4" fillId="0" borderId="4" xfId="0" applyFont="1" applyFill="1" applyBorder="1" applyAlignment="1">
      <alignment horizontal="left"/>
    </xf>
    <xf numFmtId="164" fontId="9" fillId="8" borderId="0" xfId="0" applyFont="1" applyFill="1" applyBorder="1" applyAlignment="1">
      <alignment horizontal="center"/>
    </xf>
    <xf numFmtId="164" fontId="9" fillId="3" borderId="6" xfId="0" applyFont="1" applyFill="1" applyBorder="1" applyAlignment="1">
      <alignment horizontal="center"/>
    </xf>
    <xf numFmtId="166" fontId="9" fillId="8" borderId="0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4" fontId="10" fillId="9" borderId="7" xfId="0" applyFont="1" applyFill="1" applyBorder="1" applyAlignment="1">
      <alignment horizontal="center"/>
    </xf>
    <xf numFmtId="168" fontId="12" fillId="9" borderId="8" xfId="0" applyNumberFormat="1" applyFont="1" applyFill="1" applyBorder="1" applyAlignment="1">
      <alignment horizontal="center"/>
    </xf>
    <xf numFmtId="164" fontId="12" fillId="4" borderId="9" xfId="0" applyFont="1" applyFill="1" applyBorder="1" applyAlignment="1">
      <alignment horizontal="right"/>
    </xf>
    <xf numFmtId="164" fontId="12" fillId="4" borderId="10" xfId="0" applyFont="1" applyFill="1" applyBorder="1" applyAlignment="1">
      <alignment horizontal="center"/>
    </xf>
    <xf numFmtId="164" fontId="17" fillId="4" borderId="10" xfId="0" applyFont="1" applyFill="1" applyBorder="1" applyAlignment="1">
      <alignment horizontal="center"/>
    </xf>
    <xf numFmtId="169" fontId="12" fillId="4" borderId="11" xfId="0" applyNumberFormat="1" applyFont="1" applyFill="1" applyBorder="1" applyAlignment="1">
      <alignment horizontal="center"/>
    </xf>
    <xf numFmtId="164" fontId="10" fillId="10" borderId="7" xfId="0" applyFont="1" applyFill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8" fontId="12" fillId="10" borderId="8" xfId="0" applyNumberFormat="1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6" xfId="0" applyFill="1" applyBorder="1" applyAlignment="1">
      <alignment/>
    </xf>
    <xf numFmtId="164" fontId="3" fillId="0" borderId="4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right" vertical="center"/>
    </xf>
    <xf numFmtId="168" fontId="3" fillId="0" borderId="6" xfId="0" applyNumberFormat="1" applyFont="1" applyFill="1" applyBorder="1" applyAlignment="1">
      <alignment horizontal="left"/>
    </xf>
    <xf numFmtId="164" fontId="0" fillId="0" borderId="9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1" xfId="0" applyFill="1" applyBorder="1" applyAlignment="1">
      <alignment/>
    </xf>
    <xf numFmtId="164" fontId="18" fillId="0" borderId="0" xfId="0" applyFont="1" applyAlignment="1">
      <alignment horizontal="center"/>
    </xf>
    <xf numFmtId="164" fontId="9" fillId="0" borderId="0" xfId="0" applyFont="1" applyFill="1" applyBorder="1" applyAlignment="1" applyProtection="1">
      <alignment horizontal="right"/>
      <protection hidden="1"/>
    </xf>
    <xf numFmtId="164" fontId="9" fillId="0" borderId="0" xfId="0" applyFont="1" applyFill="1" applyBorder="1" applyAlignment="1" applyProtection="1">
      <alignment horizontal="left"/>
      <protection hidden="1"/>
    </xf>
    <xf numFmtId="164" fontId="19" fillId="0" borderId="0" xfId="0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64" fontId="21" fillId="0" borderId="0" xfId="0" applyFont="1" applyFill="1" applyBorder="1" applyAlignment="1">
      <alignment/>
    </xf>
    <xf numFmtId="170" fontId="2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4" fontId="1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" fillId="0" borderId="0" xfId="0" applyFont="1" applyAlignment="1">
      <alignment/>
    </xf>
    <xf numFmtId="164" fontId="23" fillId="0" borderId="0" xfId="0" applyFont="1" applyAlignment="1">
      <alignment horizontal="right"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7F7"/>
      <rgbColor rgb="00660066"/>
      <rgbColor rgb="00FF8080"/>
      <rgbColor rgb="000084D1"/>
      <rgbColor rgb="00B7D3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0083FF"/>
      <rgbColor rgb="0051A3CC"/>
      <rgbColor rgb="0099CC00"/>
      <rgbColor rgb="00FFCC00"/>
      <rgbColor rgb="00FF9900"/>
      <rgbColor rgb="00FF6600"/>
      <rgbColor rgb="00666699"/>
      <rgbColor rgb="00999999"/>
      <rgbColor rgb="00003366"/>
      <rgbColor rgb="002890CC"/>
      <rgbColor rgb="00003300"/>
      <rgbColor rgb="00333300"/>
      <rgbColor rgb="00DC2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38100</xdr:rowOff>
    </xdr:from>
    <xdr:to>
      <xdr:col>5</xdr:col>
      <xdr:colOff>1200150</xdr:colOff>
      <xdr:row>32</xdr:row>
      <xdr:rowOff>85725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848225"/>
          <a:ext cx="10953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</xdr:colOff>
      <xdr:row>5</xdr:row>
      <xdr:rowOff>142875</xdr:rowOff>
    </xdr:from>
    <xdr:to>
      <xdr:col>5</xdr:col>
      <xdr:colOff>1295400</xdr:colOff>
      <xdr:row>7</xdr:row>
      <xdr:rowOff>161925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1152525"/>
          <a:ext cx="13049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zoomScale="115" zoomScaleNormal="115" workbookViewId="0" topLeftCell="A1">
      <selection activeCell="G16" sqref="G16"/>
    </sheetView>
  </sheetViews>
  <sheetFormatPr defaultColWidth="11.421875" defaultRowHeight="12.75"/>
  <cols>
    <col min="1" max="1" width="20.00390625" style="1" customWidth="1"/>
    <col min="2" max="4" width="11.140625" style="1" customWidth="1"/>
    <col min="5" max="5" width="4.00390625" style="1" customWidth="1"/>
    <col min="6" max="6" width="19.8515625" style="2" customWidth="1"/>
    <col min="7" max="7" width="15.7109375" style="2" customWidth="1"/>
    <col min="8" max="8" width="13.00390625" style="2" customWidth="1"/>
    <col min="9" max="9" width="22.57421875" style="3" customWidth="1"/>
    <col min="10" max="10" width="16.00390625" style="3" customWidth="1"/>
    <col min="11" max="11" width="9.421875" style="1" customWidth="1"/>
    <col min="12" max="12" width="11.421875" style="1" customWidth="1"/>
    <col min="13" max="13" width="14.57421875" style="1" customWidth="1"/>
    <col min="14" max="14" width="5.57421875" style="1" customWidth="1"/>
    <col min="15" max="255" width="11.421875" style="1" customWidth="1"/>
    <col min="256" max="16384" width="11.00390625" style="1" customWidth="1"/>
  </cols>
  <sheetData>
    <row r="1" spans="1:10" ht="22.5" customHeight="1">
      <c r="A1" s="4" t="s">
        <v>0</v>
      </c>
      <c r="B1" s="4"/>
      <c r="C1" s="4"/>
      <c r="D1" s="4"/>
      <c r="E1" s="4"/>
      <c r="F1" s="4"/>
      <c r="G1"/>
      <c r="H1" s="5"/>
      <c r="I1" s="5"/>
      <c r="J1" s="5"/>
    </row>
    <row r="2" spans="1:21" ht="14.25" customHeight="1">
      <c r="A2" s="6" t="s">
        <v>1</v>
      </c>
      <c r="B2" s="6"/>
      <c r="C2" s="6"/>
      <c r="D2" s="6"/>
      <c r="E2" s="6"/>
      <c r="F2" s="6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4.25" customHeight="1">
      <c r="A3" s="7"/>
      <c r="B3"/>
      <c r="C3"/>
      <c r="D3"/>
      <c r="E3" s="8"/>
      <c r="F3" s="9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4.25" customHeight="1">
      <c r="A4" s="10" t="s">
        <v>2</v>
      </c>
      <c r="B4" s="10"/>
      <c r="C4" s="10"/>
      <c r="D4" s="10"/>
      <c r="E4" s="10"/>
      <c r="F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4.25" customHeight="1">
      <c r="A5" s="10"/>
      <c r="B5" s="10"/>
      <c r="C5" s="10"/>
      <c r="D5" s="10"/>
      <c r="E5" s="10"/>
      <c r="F5" s="1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4.25" customHeight="1">
      <c r="A6"/>
      <c r="B6"/>
      <c r="C6"/>
      <c r="D6"/>
      <c r="E6" s="1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4.25" customHeight="1">
      <c r="A7" s="12" t="s">
        <v>3</v>
      </c>
      <c r="B7" s="13"/>
      <c r="C7" s="13"/>
      <c r="D7" s="14"/>
      <c r="E7" s="1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4.25" customHeight="1">
      <c r="A8" s="16" t="s">
        <v>4</v>
      </c>
      <c r="B8" s="17">
        <v>0</v>
      </c>
      <c r="C8" s="18"/>
      <c r="D8" s="19"/>
      <c r="E8" s="1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4.25" customHeight="1">
      <c r="A9" s="16" t="s">
        <v>5</v>
      </c>
      <c r="B9" s="17">
        <v>0</v>
      </c>
      <c r="C9" s="18"/>
      <c r="D9" s="19"/>
      <c r="E9" s="15"/>
      <c r="F9" s="20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4.25" customHeight="1">
      <c r="A10" s="16" t="s">
        <v>6</v>
      </c>
      <c r="B10" s="17">
        <v>0</v>
      </c>
      <c r="C10" s="18"/>
      <c r="D10" s="19"/>
      <c r="E10" s="15"/>
      <c r="F10" s="21" t="s">
        <v>3</v>
      </c>
      <c r="G10" s="22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4.25" customHeight="1">
      <c r="A11" s="23" t="s">
        <v>7</v>
      </c>
      <c r="B11" s="24">
        <f>SUM(OpSec)</f>
        <v>0</v>
      </c>
      <c r="C11" s="25"/>
      <c r="D11" s="26"/>
      <c r="E11" s="15"/>
      <c r="F11" s="27">
        <f>POWER(LOG10(1+CONSTANT_C*Porosity),2)</f>
        <v>0</v>
      </c>
      <c r="G11" s="22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4.25" customHeight="1">
      <c r="A12" s="28"/>
      <c r="B12" s="11"/>
      <c r="C12" s="11"/>
      <c r="D12" s="26"/>
      <c r="E12" s="1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56" ht="14.25" customHeight="1">
      <c r="A13" s="29" t="s">
        <v>8</v>
      </c>
      <c r="B13" s="11"/>
      <c r="C13" s="15"/>
      <c r="D13" s="19"/>
      <c r="E13" s="15"/>
      <c r="F13" s="30" t="s">
        <v>9</v>
      </c>
      <c r="G13" s="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IV13" s="31"/>
    </row>
    <row r="14" spans="1:21" ht="14.25" customHeight="1">
      <c r="A14" s="32" t="s">
        <v>10</v>
      </c>
      <c r="B14" s="33"/>
      <c r="C14" s="34" t="s">
        <v>11</v>
      </c>
      <c r="D14" s="35"/>
      <c r="E14" s="15"/>
      <c r="F14" s="36">
        <f>POWER(LOG10(1+CONSTANT_C*(Porosity-MCtrls_Sum*0.1)),2)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 customHeight="1">
      <c r="A15" s="16" t="s">
        <v>12</v>
      </c>
      <c r="B15" s="17">
        <v>0</v>
      </c>
      <c r="C15" s="34">
        <f>IF(Porosity-Ctrls_Authentication&lt;=0,0,Porosity-Ctrls_Authentication)</f>
        <v>0</v>
      </c>
      <c r="D15" s="35"/>
      <c r="E15" s="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4.25" customHeight="1">
      <c r="A16" s="16" t="s">
        <v>13</v>
      </c>
      <c r="B16" s="17">
        <v>0</v>
      </c>
      <c r="C16" s="34">
        <f>IF(Porosity-Ctrls_Indemnification&lt;=0,0,Porosity-Ctrls_Indemnification)</f>
        <v>0</v>
      </c>
      <c r="D16" s="35"/>
      <c r="E16" s="15"/>
      <c r="F16" s="37" t="s">
        <v>14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4.25" customHeight="1">
      <c r="A17" s="16" t="s">
        <v>15</v>
      </c>
      <c r="B17" s="17">
        <v>0</v>
      </c>
      <c r="C17" s="34">
        <f>IF(Porosity-Ctrls_Resilience&lt;=0,0,Porosity-Ctrls_Resilience)</f>
        <v>0</v>
      </c>
      <c r="D17" s="35"/>
      <c r="E17" s="15"/>
      <c r="F17" s="38">
        <f>POWER(LOG10(1+CONSTANT_C/10*Ctrls_Sum),2)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4.25" customHeight="1">
      <c r="A18" s="16" t="s">
        <v>16</v>
      </c>
      <c r="B18" s="17">
        <v>0</v>
      </c>
      <c r="C18" s="34">
        <f>IF(Porosity-Ctrls_Subjugation&lt;=0,0,Porosity-Ctrls_Subjugation)</f>
        <v>0</v>
      </c>
      <c r="D18" s="35"/>
      <c r="E18" s="15"/>
      <c r="F18" s="2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4.25" customHeight="1">
      <c r="A19" s="16" t="s">
        <v>17</v>
      </c>
      <c r="B19" s="17">
        <v>0</v>
      </c>
      <c r="C19" s="34">
        <f>IF(Porosity-Ctrls_Continuity&lt;=0,0,Porosity-Ctrls_Continuity)</f>
        <v>0</v>
      </c>
      <c r="D19" s="35"/>
      <c r="E19" s="15"/>
      <c r="F19" s="39" t="s">
        <v>18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4.25" customHeight="1">
      <c r="A20" s="23" t="s">
        <v>19</v>
      </c>
      <c r="B20" s="40">
        <f>SUM(Ctrls_Class_A)</f>
        <v>0</v>
      </c>
      <c r="C20" s="40">
        <f>SUM(MCtrls_Class_A)</f>
        <v>0</v>
      </c>
      <c r="D20" s="35"/>
      <c r="E20" s="15"/>
      <c r="F20" s="41">
        <f>IF(Porosity&lt;=0,0,(5*Porosity-MCtrls_Class_A_Sum)/Porosity*0.2)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4.25" customHeight="1">
      <c r="A21" s="42"/>
      <c r="B21"/>
      <c r="C21" s="43"/>
      <c r="D21" s="35"/>
      <c r="E21" s="15"/>
      <c r="F21" s="2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4.25" customHeight="1">
      <c r="A22" s="32" t="s">
        <v>20</v>
      </c>
      <c r="B22" s="43"/>
      <c r="C22" s="34" t="s">
        <v>11</v>
      </c>
      <c r="D22" s="35"/>
      <c r="E22" s="15"/>
      <c r="F22" s="39" t="s">
        <v>21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56" ht="14.25" customHeight="1">
      <c r="A23" s="16" t="s">
        <v>22</v>
      </c>
      <c r="B23" s="17">
        <v>0</v>
      </c>
      <c r="C23" s="34">
        <f>IF(Porosity-Ctrls_NonRepudiation&lt;=0,0,Porosity-Ctrls_NonRepudiation)</f>
        <v>0</v>
      </c>
      <c r="D23" s="35"/>
      <c r="E23" s="15"/>
      <c r="F23" s="41">
        <f>IF(Porosity&lt;=0,0,(5*Porosity-MCtrls_Class_B_Sum)/Porosity*0.2)</f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IU23" s="2"/>
      <c r="IV23" s="44"/>
    </row>
    <row r="24" spans="1:256" ht="14.25" customHeight="1">
      <c r="A24" s="16" t="s">
        <v>23</v>
      </c>
      <c r="B24" s="17">
        <v>0</v>
      </c>
      <c r="C24" s="34">
        <f>IF(Porosity-Ctrls_Confidentiality&lt;=0,0,Porosity-Ctrls_Confidentiality)</f>
        <v>0</v>
      </c>
      <c r="D24" s="35"/>
      <c r="E24" s="15"/>
      <c r="F24" s="20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IU24" s="2"/>
      <c r="IV24" s="44"/>
    </row>
    <row r="25" spans="1:256" ht="14.25" customHeight="1">
      <c r="A25" s="16" t="s">
        <v>24</v>
      </c>
      <c r="B25" s="17">
        <v>0</v>
      </c>
      <c r="C25" s="34">
        <f>IF(Porosity-Ctrls_Privacy&lt;=0,0,Porosity-Ctrls_Privacy)</f>
        <v>0</v>
      </c>
      <c r="D25" s="35"/>
      <c r="E25" s="15"/>
      <c r="F25" s="39" t="s">
        <v>25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IU25" s="2"/>
      <c r="IV25" s="44"/>
    </row>
    <row r="26" spans="1:256" ht="14.25" customHeight="1">
      <c r="A26" s="16" t="s">
        <v>26</v>
      </c>
      <c r="B26" s="17">
        <v>0</v>
      </c>
      <c r="C26" s="34">
        <f>IF(Porosity-Ctrls_Integrity&lt;=0,0,Porosity-Ctrls_Integrity)</f>
        <v>0</v>
      </c>
      <c r="D26" s="35"/>
      <c r="E26" s="15"/>
      <c r="F26" s="41">
        <f>IF(Porosity&lt;=0,0,1-MCtrls_Sum*0.1/Porosity)</f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IU26" s="2"/>
      <c r="IV26" s="44"/>
    </row>
    <row r="27" spans="1:256" ht="14.25" customHeight="1">
      <c r="A27" s="16" t="s">
        <v>27</v>
      </c>
      <c r="B27" s="17">
        <v>0</v>
      </c>
      <c r="C27" s="34">
        <f>IF(Porosity-Ctrls_Alarm&lt;=0,0,Porosity-Ctrls_Alarm)</f>
        <v>0</v>
      </c>
      <c r="D27" s="35"/>
      <c r="E27" s="1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IU27" s="2"/>
      <c r="IV27" s="44"/>
    </row>
    <row r="28" spans="1:256" ht="14.25" customHeight="1">
      <c r="A28" s="23" t="s">
        <v>28</v>
      </c>
      <c r="B28" s="40">
        <f>SUM(Ctrls_Class_B)</f>
        <v>0</v>
      </c>
      <c r="C28" s="40">
        <f>SUM(MCtrls_Class_B)</f>
        <v>0</v>
      </c>
      <c r="D28" s="35"/>
      <c r="E28" s="1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IU28" s="2"/>
      <c r="IV28" s="44"/>
    </row>
    <row r="29" spans="1:256" ht="14.25" customHeight="1">
      <c r="A29" s="42"/>
      <c r="B29"/>
      <c r="C29" s="43"/>
      <c r="D29" s="35"/>
      <c r="E29" s="1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IU29" s="2"/>
      <c r="IV29" s="44"/>
    </row>
    <row r="30" spans="1:256" ht="14.25" customHeight="1">
      <c r="A30" s="42"/>
      <c r="B30"/>
      <c r="C30" s="34" t="s">
        <v>29</v>
      </c>
      <c r="D30" s="45"/>
      <c r="E30" s="4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IU30" s="2"/>
      <c r="IV30" s="44"/>
    </row>
    <row r="31" spans="1:256" ht="14.25" customHeight="1">
      <c r="A31" s="46" t="s">
        <v>30</v>
      </c>
      <c r="B31" s="47">
        <f>SUM(Ctrls_Class_A_Sum+Ctrls_Class_B_Sum)</f>
        <v>0</v>
      </c>
      <c r="C31" s="34">
        <f>SUM(MCtrls_Class_A_Sum,MCtrls_Class_B_Sum)</f>
        <v>0</v>
      </c>
      <c r="D31" s="45"/>
      <c r="E31"/>
      <c r="F31"/>
      <c r="G31" s="4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IU31" s="2"/>
      <c r="IV31" s="44"/>
    </row>
    <row r="32" spans="1:256" ht="14.25" customHeight="1">
      <c r="A32" s="49" t="s">
        <v>31</v>
      </c>
      <c r="B32" s="50">
        <f>IF(Porosity&lt;=0,0,Ctrls_Sum*0.1/Porosity)</f>
        <v>0</v>
      </c>
      <c r="C32" s="51">
        <f>IF(Porosity&lt;=0,0,MCtrls_Sum*0.1/Porosity)</f>
        <v>0</v>
      </c>
      <c r="D32" s="52"/>
      <c r="E32"/>
      <c r="F32"/>
      <c r="G32" s="4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IU32" s="2"/>
      <c r="IV32" s="44"/>
    </row>
    <row r="33" spans="1:256" ht="14.25" customHeight="1">
      <c r="A33" s="42"/>
      <c r="B33"/>
      <c r="C33" s="53"/>
      <c r="D33" s="54"/>
      <c r="E33"/>
      <c r="F33"/>
      <c r="G33" s="55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IU33" s="2"/>
      <c r="IV33" s="44"/>
    </row>
    <row r="34" spans="1:256" ht="14.25" customHeight="1">
      <c r="A34" s="56" t="s">
        <v>32</v>
      </c>
      <c r="B34" s="11"/>
      <c r="C34" s="57" t="s">
        <v>33</v>
      </c>
      <c r="D34" s="58" t="s">
        <v>34</v>
      </c>
      <c r="E34"/>
      <c r="F34" s="21" t="s">
        <v>35</v>
      </c>
      <c r="G34" s="55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IU34" s="2"/>
      <c r="IV34" s="44"/>
    </row>
    <row r="35" spans="1:256" ht="14.25" customHeight="1">
      <c r="A35" s="16" t="s">
        <v>36</v>
      </c>
      <c r="B35" s="17">
        <v>0</v>
      </c>
      <c r="C35" s="59">
        <f>IF(Porosity&lt;=0,0,(Porosity+MCtrls_Sum)/Porosity)</f>
        <v>0</v>
      </c>
      <c r="D35" s="60">
        <f>SecLim_Vulnerabilities*SecLim_Wghtd_Vulnerabilities</f>
        <v>0</v>
      </c>
      <c r="E35"/>
      <c r="F35" s="27">
        <f>POWER(LOG10(1+CONSTANT_C*SecLim_Wghtd_Sum),2)</f>
        <v>0</v>
      </c>
      <c r="G35" s="5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IU35" s="2"/>
      <c r="IV35" s="44"/>
    </row>
    <row r="36" spans="1:256" ht="14.25" customHeight="1">
      <c r="A36" s="16" t="s">
        <v>37</v>
      </c>
      <c r="B36" s="17">
        <v>0</v>
      </c>
      <c r="C36" s="59">
        <f>IF(Porosity&lt;=0,0,(Porosity+MCtrls_Class_A_Sum)/Porosity)</f>
        <v>0</v>
      </c>
      <c r="D36" s="60">
        <f>SecLim_Weaknesses*SecLim_Wghtd_Weaknesses</f>
        <v>0</v>
      </c>
      <c r="E36"/>
      <c r="F36"/>
      <c r="G36" s="5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IU36" s="2"/>
      <c r="IV36" s="44"/>
    </row>
    <row r="37" spans="1:256" ht="14.25" customHeight="1">
      <c r="A37" s="16" t="s">
        <v>38</v>
      </c>
      <c r="B37" s="17">
        <v>0</v>
      </c>
      <c r="C37" s="59">
        <f>IF(Porosity&lt;=0,0,(Porosity+MCtrls_Class_B_Sum)/Porosity)</f>
        <v>0</v>
      </c>
      <c r="D37" s="60">
        <f>SecLim_Concerns*SecLim_Wghtd_Concerns</f>
        <v>0</v>
      </c>
      <c r="E37"/>
      <c r="F37" s="61" t="s">
        <v>39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IU37" s="2"/>
      <c r="IV37" s="44"/>
    </row>
    <row r="38" spans="1:256" ht="14.25" customHeight="1">
      <c r="A38" s="16" t="s">
        <v>40</v>
      </c>
      <c r="B38" s="17">
        <v>0</v>
      </c>
      <c r="C38" s="59">
        <f>IF(Porosity&lt;=0,0,((OpSec_Visibility+OpSec_Access)*Ctrls_MWCvrg+SecLim_Vulnerabilities+SecLim_Weaknesses+SecLim_Concerns)/Porosity)</f>
        <v>0</v>
      </c>
      <c r="D38" s="60">
        <f>SecLim_Exposures*SecLim_Wghtd_Exposures</f>
        <v>0</v>
      </c>
      <c r="E38"/>
      <c r="F38" s="62">
        <f>Ctrls_Base-OpSec_Base-SecLim_Base</f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IU38" s="2"/>
      <c r="IV38" s="44"/>
    </row>
    <row r="39" spans="1:256" ht="14.25" customHeight="1">
      <c r="A39" s="16" t="s">
        <v>41</v>
      </c>
      <c r="B39" s="17">
        <v>0</v>
      </c>
      <c r="C39" s="59">
        <f>IF(Porosity&lt;=0,0,((OpSec_Trust*Ctrls_MWCvrg)+SecLim_Vulnerabilities+SecLim_Weaknesses+SecLim_Concerns)/Porosity)</f>
        <v>0</v>
      </c>
      <c r="D39" s="60">
        <f>SecLim_Anomalies*SecLim_Wghtd_Anomalies</f>
        <v>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IU39" s="2"/>
      <c r="IV39" s="44"/>
    </row>
    <row r="40" spans="1:256" ht="14.25" customHeight="1">
      <c r="A40" s="63" t="s">
        <v>42</v>
      </c>
      <c r="B40" s="64">
        <f>SUM(SecLim)</f>
        <v>0</v>
      </c>
      <c r="C40" s="65"/>
      <c r="D40" s="66">
        <f>SUM(D35:D39)</f>
        <v>0</v>
      </c>
      <c r="E40"/>
      <c r="F40" s="67" t="s">
        <v>43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IU40" s="2"/>
      <c r="IV40" s="44"/>
    </row>
    <row r="41" spans="1:256" ht="14.25" customHeight="1">
      <c r="A41" s="68"/>
      <c r="B41" s="69"/>
      <c r="C41" s="69"/>
      <c r="D41" s="70"/>
      <c r="E41"/>
      <c r="F41" s="71">
        <f>100+(TrCtrls_Base-OpSec_Base-SecLim_Base)</f>
        <v>100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IU41" s="2"/>
      <c r="IV41" s="44"/>
    </row>
    <row r="42" spans="1:256" ht="14.25" customHeight="1">
      <c r="A42"/>
      <c r="B42"/>
      <c r="C42" s="11"/>
      <c r="D42"/>
      <c r="E42"/>
      <c r="F42" s="11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IU42" s="2"/>
      <c r="IV42" s="44"/>
    </row>
    <row r="43" spans="1:21" ht="13.5">
      <c r="A43" s="72"/>
      <c r="B43" s="73"/>
      <c r="C43" s="73"/>
      <c r="D43" s="73"/>
      <c r="E43" s="73"/>
      <c r="F43" s="74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3.5">
      <c r="A44" s="75"/>
      <c r="B44" s="55"/>
      <c r="C44" s="55"/>
      <c r="D44" s="55"/>
      <c r="E44" s="55"/>
      <c r="F44" s="7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23.25">
      <c r="A45" s="77" t="s">
        <v>44</v>
      </c>
      <c r="B45" s="77"/>
      <c r="C45" s="77"/>
      <c r="D45" s="78">
        <f>100+ActSec_Delta-1/CONSTANT_D*(OpSec_Base*Ctrls_Base-OpSec_Base*SecLim_Base+Ctrls_Base*SecLim_Base)</f>
        <v>100</v>
      </c>
      <c r="E45" s="78"/>
      <c r="F45" s="79" t="s">
        <v>45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3.5">
      <c r="A46" s="80"/>
      <c r="B46" s="81"/>
      <c r="C46" s="81"/>
      <c r="D46" s="81"/>
      <c r="E46" s="81"/>
      <c r="F46" s="8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3.5">
      <c r="A47"/>
      <c r="B47"/>
      <c r="E47"/>
      <c r="F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3.5">
      <c r="A48" s="83" t="s">
        <v>46</v>
      </c>
      <c r="B48" s="83"/>
      <c r="C48" s="83"/>
      <c r="D48" s="83"/>
      <c r="E48" s="83"/>
      <c r="F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3.5">
      <c r="A49"/>
      <c r="B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3.5">
      <c r="A50"/>
      <c r="B50"/>
      <c r="C50" s="2"/>
      <c r="D50" s="2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3.5">
      <c r="A51"/>
      <c r="B51"/>
      <c r="C51" s="2"/>
      <c r="D51" s="2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3.5">
      <c r="A52"/>
      <c r="B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3.5" hidden="1">
      <c r="A53"/>
      <c r="B53" s="84" t="s">
        <v>47</v>
      </c>
      <c r="C53" s="85">
        <v>100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3.5" hidden="1">
      <c r="A54"/>
      <c r="B54" s="84" t="s">
        <v>48</v>
      </c>
      <c r="C54" s="85">
        <v>100</v>
      </c>
      <c r="D54" s="2"/>
      <c r="E54" s="2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3.5">
      <c r="A55"/>
      <c r="B55"/>
      <c r="C55" s="2"/>
      <c r="D55" s="2"/>
      <c r="E55" s="2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3.5">
      <c r="A56"/>
      <c r="B56"/>
      <c r="C56" s="2"/>
      <c r="D56" s="2"/>
      <c r="E56"/>
      <c r="F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3.5">
      <c r="A57"/>
      <c r="B57"/>
      <c r="C57" s="2"/>
      <c r="D57" s="2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 s="2"/>
      <c r="D58" s="2"/>
      <c r="E58" s="2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 s="2"/>
      <c r="D59" s="2"/>
      <c r="E59" s="2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3" ht="13.5">
      <c r="A60"/>
      <c r="B60"/>
      <c r="F60"/>
      <c r="G60"/>
      <c r="L60" s="86"/>
      <c r="S60" s="87"/>
      <c r="T60" s="88"/>
      <c r="U60" s="88"/>
      <c r="V60" s="88"/>
      <c r="W60" s="88"/>
    </row>
    <row r="61" spans="1:20" ht="13.5">
      <c r="A61"/>
      <c r="B61"/>
      <c r="C61" s="2"/>
      <c r="D61" s="2"/>
      <c r="E61" s="2"/>
      <c r="G61"/>
      <c r="S61" s="89"/>
      <c r="T61" s="90"/>
    </row>
    <row r="62" spans="1:20" ht="13.5">
      <c r="A62"/>
      <c r="B62"/>
      <c r="C62" s="2"/>
      <c r="D62" s="2"/>
      <c r="E62" s="2"/>
      <c r="S62" s="89"/>
      <c r="T62" s="90"/>
    </row>
    <row r="63" spans="1:20" ht="13.5">
      <c r="A63"/>
      <c r="B63"/>
      <c r="C63" s="2"/>
      <c r="D63" s="2"/>
      <c r="E63" s="2"/>
      <c r="S63" s="89"/>
      <c r="T63" s="90"/>
    </row>
    <row r="64" spans="1:20" ht="13.5">
      <c r="A64"/>
      <c r="B64"/>
      <c r="C64" s="2"/>
      <c r="D64" s="2"/>
      <c r="E64" s="2"/>
      <c r="S64" s="89"/>
      <c r="T64" s="90"/>
    </row>
    <row r="65" spans="1:20" ht="13.5">
      <c r="A65"/>
      <c r="B65"/>
      <c r="C65" s="2"/>
      <c r="D65" s="2"/>
      <c r="E65" s="2"/>
      <c r="S65" s="89"/>
      <c r="T65" s="90"/>
    </row>
    <row r="66" spans="1:20" ht="13.5">
      <c r="A66"/>
      <c r="B66"/>
      <c r="C66" s="2"/>
      <c r="D66" s="2"/>
      <c r="E66" s="2"/>
      <c r="S66" s="89"/>
      <c r="T66" s="90"/>
    </row>
    <row r="67" spans="1:20" ht="13.5">
      <c r="A67"/>
      <c r="B67"/>
      <c r="C67" s="2"/>
      <c r="D67" s="2"/>
      <c r="E67" s="2"/>
      <c r="S67" s="89"/>
      <c r="T67" s="90"/>
    </row>
    <row r="68" spans="1:20" ht="13.5">
      <c r="A68"/>
      <c r="B68"/>
      <c r="C68" s="2"/>
      <c r="D68" s="2"/>
      <c r="E68" s="2"/>
      <c r="S68" s="89"/>
      <c r="T68" s="90"/>
    </row>
    <row r="69" spans="1:20" ht="13.5">
      <c r="A69"/>
      <c r="B69"/>
      <c r="C69" s="2"/>
      <c r="D69" s="2"/>
      <c r="E69" s="2"/>
      <c r="S69" s="89"/>
      <c r="T69" s="90"/>
    </row>
    <row r="70" spans="1:20" ht="13.5">
      <c r="A70"/>
      <c r="B70"/>
      <c r="C70" s="2"/>
      <c r="D70" s="2"/>
      <c r="E70" s="2"/>
      <c r="S70" s="89"/>
      <c r="T70" s="90"/>
    </row>
    <row r="71" spans="1:17" ht="13.5">
      <c r="A71"/>
      <c r="B71"/>
      <c r="C71" s="2"/>
      <c r="D71" s="2"/>
      <c r="E71" s="2"/>
      <c r="P71" s="89"/>
      <c r="Q71" s="90"/>
    </row>
    <row r="72" spans="1:20" ht="13.5">
      <c r="A72"/>
      <c r="B72"/>
      <c r="C72" s="2"/>
      <c r="D72" s="2"/>
      <c r="E72" s="2"/>
      <c r="S72" s="89"/>
      <c r="T72" s="90"/>
    </row>
    <row r="73" spans="1:20" ht="13.5">
      <c r="A73"/>
      <c r="B73"/>
      <c r="C73" s="2"/>
      <c r="D73" s="2"/>
      <c r="E73" s="2"/>
      <c r="S73" s="89"/>
      <c r="T73" s="90"/>
    </row>
    <row r="74" spans="1:20" ht="13.5">
      <c r="A74"/>
      <c r="B74"/>
      <c r="S74" s="89"/>
      <c r="T74" s="90"/>
    </row>
    <row r="75" spans="1:20" ht="13.5">
      <c r="A75"/>
      <c r="B75"/>
      <c r="S75" s="89"/>
      <c r="T75" s="90"/>
    </row>
    <row r="76" spans="1:20" ht="13.5">
      <c r="A76"/>
      <c r="B76"/>
      <c r="S76" s="89"/>
      <c r="T76" s="90"/>
    </row>
    <row r="77" spans="1:20" ht="13.5">
      <c r="A77"/>
      <c r="B77"/>
      <c r="C77" s="91"/>
      <c r="D77" s="91"/>
      <c r="E77" s="91"/>
      <c r="S77" s="89"/>
      <c r="T77" s="90"/>
    </row>
    <row r="78" spans="1:20" ht="13.5">
      <c r="A78"/>
      <c r="B78"/>
      <c r="C78" s="92"/>
      <c r="D78" s="92"/>
      <c r="E78" s="92"/>
      <c r="S78" s="89"/>
      <c r="T78" s="90"/>
    </row>
    <row r="79" spans="1:20" ht="13.5">
      <c r="A79"/>
      <c r="B79"/>
      <c r="C79" s="93"/>
      <c r="D79" s="93"/>
      <c r="E79" s="93"/>
      <c r="S79" s="89"/>
      <c r="T79" s="90"/>
    </row>
    <row r="80" spans="1:20" ht="13.5">
      <c r="A80"/>
      <c r="B80"/>
      <c r="C80" s="93"/>
      <c r="D80" s="93"/>
      <c r="E80" s="93"/>
      <c r="S80" s="89"/>
      <c r="T80" s="90"/>
    </row>
    <row r="81" spans="3:20" ht="13.5">
      <c r="C81" s="93"/>
      <c r="D81" s="93"/>
      <c r="E81" s="93"/>
      <c r="S81" s="89"/>
      <c r="T81" s="90"/>
    </row>
    <row r="82" spans="3:20" ht="13.5">
      <c r="C82" s="93"/>
      <c r="D82" s="93"/>
      <c r="E82" s="93"/>
      <c r="S82" s="89"/>
      <c r="T82" s="90"/>
    </row>
    <row r="83" spans="3:20" ht="13.5">
      <c r="C83" s="93"/>
      <c r="D83" s="93"/>
      <c r="E83" s="93"/>
      <c r="S83" s="89"/>
      <c r="T83" s="90"/>
    </row>
    <row r="84" spans="1:20" ht="13.5">
      <c r="A84" s="93"/>
      <c r="B84" s="93"/>
      <c r="C84" s="93"/>
      <c r="D84" s="93"/>
      <c r="E84" s="93"/>
      <c r="S84" s="89"/>
      <c r="T84" s="90"/>
    </row>
    <row r="85" spans="19:20" ht="13.5">
      <c r="S85" s="89"/>
      <c r="T85" s="90"/>
    </row>
    <row r="86" spans="19:20" ht="13.5">
      <c r="S86" s="89"/>
      <c r="T86" s="90"/>
    </row>
    <row r="87" spans="19:20" ht="13.5">
      <c r="S87" s="89"/>
      <c r="T87" s="90"/>
    </row>
    <row r="88" spans="19:20" ht="13.5">
      <c r="S88" s="89"/>
      <c r="T88" s="90"/>
    </row>
    <row r="89" spans="19:20" ht="13.5">
      <c r="S89" s="89"/>
      <c r="T89" s="90"/>
    </row>
    <row r="90" spans="19:20" ht="13.5">
      <c r="S90" s="89"/>
      <c r="T90" s="90"/>
    </row>
    <row r="91" spans="1:20" ht="13.5">
      <c r="A91" s="94"/>
      <c r="B91" s="95"/>
      <c r="C91" s="96"/>
      <c r="D91" s="96"/>
      <c r="E91" s="96"/>
      <c r="S91" s="89"/>
      <c r="T91" s="90"/>
    </row>
    <row r="92" spans="1:20" ht="13.5">
      <c r="A92" s="94"/>
      <c r="B92" s="95"/>
      <c r="C92" s="96"/>
      <c r="D92" s="96"/>
      <c r="E92" s="96"/>
      <c r="S92" s="89"/>
      <c r="T92" s="90"/>
    </row>
    <row r="93" spans="1:20" ht="13.5">
      <c r="A93" s="94"/>
      <c r="B93" s="95"/>
      <c r="C93" s="96"/>
      <c r="D93" s="96"/>
      <c r="E93" s="96"/>
      <c r="S93" s="89"/>
      <c r="T93" s="90"/>
    </row>
    <row r="94" spans="1:20" ht="13.5">
      <c r="A94" s="94"/>
      <c r="B94" s="95"/>
      <c r="C94" s="96"/>
      <c r="D94" s="96"/>
      <c r="E94" s="96"/>
      <c r="S94" s="89"/>
      <c r="T94" s="90"/>
    </row>
    <row r="95" spans="1:20" ht="13.5">
      <c r="A95" s="94"/>
      <c r="B95" s="95"/>
      <c r="C95" s="96"/>
      <c r="D95" s="96"/>
      <c r="E95" s="96"/>
      <c r="S95" s="89"/>
      <c r="T95" s="90"/>
    </row>
    <row r="96" spans="1:20" ht="13.5">
      <c r="A96" s="94"/>
      <c r="B96" s="95"/>
      <c r="C96" s="96"/>
      <c r="D96" s="96"/>
      <c r="E96" s="96"/>
      <c r="S96" s="89"/>
      <c r="T96" s="90"/>
    </row>
    <row r="97" spans="1:20" ht="13.5">
      <c r="A97" s="94"/>
      <c r="B97" s="95"/>
      <c r="C97" s="96"/>
      <c r="D97" s="96"/>
      <c r="E97" s="96"/>
      <c r="S97" s="89"/>
      <c r="T97" s="90"/>
    </row>
    <row r="98" spans="1:20" ht="13.5">
      <c r="A98" s="94"/>
      <c r="B98" s="95"/>
      <c r="C98" s="96"/>
      <c r="D98" s="96"/>
      <c r="E98" s="96"/>
      <c r="S98" s="89"/>
      <c r="T98" s="90"/>
    </row>
    <row r="99" spans="1:20" ht="13.5">
      <c r="A99" s="94"/>
      <c r="B99" s="95"/>
      <c r="C99" s="96"/>
      <c r="D99" s="96"/>
      <c r="E99" s="96"/>
      <c r="S99" s="89"/>
      <c r="T99" s="90"/>
    </row>
    <row r="100" spans="1:20" ht="13.5">
      <c r="A100" s="94"/>
      <c r="B100" s="95"/>
      <c r="C100" s="96"/>
      <c r="D100" s="96"/>
      <c r="E100" s="96"/>
      <c r="S100" s="89"/>
      <c r="T100" s="90"/>
    </row>
    <row r="101" spans="1:20" ht="13.5">
      <c r="A101" s="94"/>
      <c r="B101" s="95"/>
      <c r="C101" s="96"/>
      <c r="D101" s="96"/>
      <c r="E101" s="96"/>
      <c r="S101" s="89"/>
      <c r="T101" s="90"/>
    </row>
    <row r="102" spans="1:20" ht="13.5">
      <c r="A102" s="94"/>
      <c r="B102" s="95"/>
      <c r="C102" s="96"/>
      <c r="D102" s="96"/>
      <c r="E102" s="96"/>
      <c r="S102" s="89"/>
      <c r="T102" s="90"/>
    </row>
    <row r="103" spans="1:20" ht="13.5">
      <c r="A103" s="94"/>
      <c r="B103" s="95"/>
      <c r="C103" s="96"/>
      <c r="D103" s="96"/>
      <c r="E103" s="96"/>
      <c r="S103" s="89"/>
      <c r="T103" s="90"/>
    </row>
    <row r="104" spans="1:20" ht="13.5">
      <c r="A104" s="94"/>
      <c r="B104" s="95"/>
      <c r="C104" s="96"/>
      <c r="D104" s="96"/>
      <c r="E104" s="96"/>
      <c r="S104" s="89"/>
      <c r="T104" s="90"/>
    </row>
    <row r="105" spans="1:20" ht="13.5">
      <c r="A105" s="94"/>
      <c r="B105" s="95"/>
      <c r="C105" s="96"/>
      <c r="D105" s="96"/>
      <c r="E105" s="96"/>
      <c r="S105" s="89"/>
      <c r="T105" s="90"/>
    </row>
    <row r="106" spans="1:20" ht="13.5">
      <c r="A106" s="94"/>
      <c r="B106" s="95"/>
      <c r="C106" s="96"/>
      <c r="D106" s="96"/>
      <c r="E106" s="96"/>
      <c r="S106" s="89"/>
      <c r="T106" s="90"/>
    </row>
    <row r="107" spans="1:20" ht="13.5">
      <c r="A107" s="94"/>
      <c r="B107" s="95"/>
      <c r="C107" s="96"/>
      <c r="D107" s="96"/>
      <c r="E107" s="96"/>
      <c r="S107" s="89"/>
      <c r="T107" s="90"/>
    </row>
    <row r="108" spans="1:20" ht="13.5">
      <c r="A108" s="94"/>
      <c r="B108" s="95"/>
      <c r="C108" s="96"/>
      <c r="D108" s="96"/>
      <c r="E108" s="96"/>
      <c r="S108" s="89"/>
      <c r="T108" s="90"/>
    </row>
    <row r="109" spans="1:20" ht="13.5">
      <c r="A109" s="94"/>
      <c r="B109" s="95"/>
      <c r="C109" s="96"/>
      <c r="D109" s="96"/>
      <c r="E109" s="96"/>
      <c r="S109" s="89"/>
      <c r="T109" s="90"/>
    </row>
    <row r="110" spans="1:20" ht="13.5">
      <c r="A110" s="94"/>
      <c r="B110" s="95"/>
      <c r="C110" s="96"/>
      <c r="D110" s="96"/>
      <c r="E110" s="96"/>
      <c r="S110" s="89"/>
      <c r="T110" s="90"/>
    </row>
    <row r="111" spans="1:20" ht="13.5">
      <c r="A111" s="94"/>
      <c r="B111" s="95"/>
      <c r="C111" s="96"/>
      <c r="D111" s="96"/>
      <c r="E111" s="96"/>
      <c r="S111" s="89"/>
      <c r="T111" s="90"/>
    </row>
    <row r="112" spans="1:20" ht="13.5">
      <c r="A112" s="94"/>
      <c r="B112" s="95"/>
      <c r="C112" s="96"/>
      <c r="D112" s="96"/>
      <c r="E112" s="96"/>
      <c r="S112" s="89"/>
      <c r="T112" s="90"/>
    </row>
    <row r="113" spans="1:20" ht="13.5">
      <c r="A113" s="94"/>
      <c r="B113" s="95"/>
      <c r="C113" s="96"/>
      <c r="D113" s="96"/>
      <c r="E113" s="96"/>
      <c r="S113" s="89"/>
      <c r="T113" s="90"/>
    </row>
    <row r="114" spans="1:20" ht="13.5">
      <c r="A114" s="94"/>
      <c r="B114" s="95"/>
      <c r="C114" s="96"/>
      <c r="D114" s="96"/>
      <c r="E114" s="96"/>
      <c r="S114" s="89"/>
      <c r="T114" s="90"/>
    </row>
    <row r="115" spans="1:20" ht="13.5">
      <c r="A115" s="94"/>
      <c r="B115" s="95"/>
      <c r="C115" s="96"/>
      <c r="D115" s="96"/>
      <c r="E115" s="96"/>
      <c r="S115" s="89"/>
      <c r="T115" s="90"/>
    </row>
    <row r="116" spans="1:20" ht="13.5">
      <c r="A116" s="94"/>
      <c r="B116" s="95"/>
      <c r="C116" s="96"/>
      <c r="D116" s="96"/>
      <c r="E116" s="96"/>
      <c r="S116" s="89"/>
      <c r="T116" s="90"/>
    </row>
    <row r="117" spans="1:20" ht="13.5">
      <c r="A117" s="94"/>
      <c r="B117" s="95"/>
      <c r="C117" s="96"/>
      <c r="D117" s="96"/>
      <c r="E117" s="96"/>
      <c r="S117" s="89"/>
      <c r="T117" s="90"/>
    </row>
    <row r="118" spans="1:20" ht="13.5">
      <c r="A118" s="94"/>
      <c r="B118" s="95"/>
      <c r="C118" s="96"/>
      <c r="D118" s="96"/>
      <c r="E118" s="96"/>
      <c r="S118" s="89"/>
      <c r="T118" s="90"/>
    </row>
    <row r="119" spans="1:20" ht="13.5">
      <c r="A119" s="94"/>
      <c r="B119" s="95"/>
      <c r="C119" s="96"/>
      <c r="D119" s="96"/>
      <c r="E119" s="96"/>
      <c r="S119" s="89"/>
      <c r="T119" s="90"/>
    </row>
    <row r="120" spans="1:20" ht="13.5">
      <c r="A120" s="94"/>
      <c r="B120" s="95"/>
      <c r="C120" s="96"/>
      <c r="D120" s="96"/>
      <c r="E120" s="96"/>
      <c r="S120" s="89"/>
      <c r="T120" s="90"/>
    </row>
    <row r="121" spans="1:20" ht="13.5">
      <c r="A121" s="94"/>
      <c r="B121" s="95"/>
      <c r="C121" s="96"/>
      <c r="D121" s="96"/>
      <c r="E121" s="96"/>
      <c r="S121" s="89"/>
      <c r="T121" s="90"/>
    </row>
    <row r="122" spans="1:20" ht="13.5">
      <c r="A122" s="94"/>
      <c r="B122" s="95"/>
      <c r="C122" s="96"/>
      <c r="D122" s="96"/>
      <c r="E122" s="96"/>
      <c r="S122" s="89"/>
      <c r="T122" s="90"/>
    </row>
    <row r="123" spans="1:20" ht="13.5">
      <c r="A123" s="94"/>
      <c r="B123" s="95"/>
      <c r="C123" s="96"/>
      <c r="D123" s="96"/>
      <c r="E123" s="96"/>
      <c r="S123" s="89"/>
      <c r="T123" s="90"/>
    </row>
    <row r="124" spans="1:20" ht="13.5">
      <c r="A124" s="94"/>
      <c r="B124" s="95"/>
      <c r="C124" s="96"/>
      <c r="D124" s="96"/>
      <c r="E124" s="96"/>
      <c r="S124" s="89"/>
      <c r="T124" s="90"/>
    </row>
    <row r="125" spans="1:20" ht="13.5">
      <c r="A125" s="94"/>
      <c r="B125" s="95"/>
      <c r="C125" s="96"/>
      <c r="D125" s="96"/>
      <c r="E125" s="96"/>
      <c r="S125" s="89"/>
      <c r="T125" s="90"/>
    </row>
    <row r="126" spans="1:20" ht="13.5">
      <c r="A126" s="94"/>
      <c r="B126" s="95"/>
      <c r="C126" s="96"/>
      <c r="D126" s="96"/>
      <c r="E126" s="96"/>
      <c r="S126" s="89"/>
      <c r="T126" s="90"/>
    </row>
    <row r="127" spans="1:20" ht="13.5">
      <c r="A127" s="94"/>
      <c r="B127" s="95"/>
      <c r="C127" s="96"/>
      <c r="D127" s="96"/>
      <c r="E127" s="96"/>
      <c r="S127" s="89"/>
      <c r="T127" s="90"/>
    </row>
    <row r="128" spans="1:20" ht="13.5">
      <c r="A128" s="94"/>
      <c r="B128" s="95"/>
      <c r="C128" s="96"/>
      <c r="D128" s="96"/>
      <c r="E128" s="96"/>
      <c r="S128" s="89"/>
      <c r="T128" s="90"/>
    </row>
    <row r="129" spans="1:20" ht="13.5">
      <c r="A129" s="94"/>
      <c r="B129" s="95"/>
      <c r="C129" s="96"/>
      <c r="D129" s="96"/>
      <c r="E129" s="96"/>
      <c r="S129" s="89"/>
      <c r="T129" s="90"/>
    </row>
    <row r="130" spans="1:20" ht="13.5">
      <c r="A130" s="94"/>
      <c r="B130" s="95"/>
      <c r="C130" s="96"/>
      <c r="D130" s="96"/>
      <c r="E130" s="96"/>
      <c r="S130" s="89"/>
      <c r="T130" s="90"/>
    </row>
    <row r="131" spans="1:20" ht="13.5">
      <c r="A131" s="94"/>
      <c r="B131" s="95"/>
      <c r="C131" s="96"/>
      <c r="D131" s="96"/>
      <c r="E131" s="96"/>
      <c r="S131" s="89"/>
      <c r="T131" s="90"/>
    </row>
    <row r="132" spans="1:20" ht="13.5">
      <c r="A132" s="94"/>
      <c r="B132" s="95"/>
      <c r="C132" s="96"/>
      <c r="D132" s="96"/>
      <c r="E132" s="96"/>
      <c r="S132" s="89"/>
      <c r="T132" s="90"/>
    </row>
    <row r="133" spans="1:20" ht="13.5">
      <c r="A133" s="94"/>
      <c r="B133" s="95"/>
      <c r="C133" s="96"/>
      <c r="D133" s="96"/>
      <c r="E133" s="96"/>
      <c r="S133" s="89"/>
      <c r="T133" s="90"/>
    </row>
    <row r="134" spans="1:20" ht="13.5">
      <c r="A134" s="94"/>
      <c r="B134" s="95"/>
      <c r="C134" s="96"/>
      <c r="D134" s="96"/>
      <c r="E134" s="96"/>
      <c r="S134" s="89"/>
      <c r="T134" s="90"/>
    </row>
    <row r="135" spans="1:20" ht="13.5">
      <c r="A135" s="94"/>
      <c r="B135" s="95"/>
      <c r="C135" s="96"/>
      <c r="D135" s="96"/>
      <c r="E135" s="96"/>
      <c r="S135" s="89"/>
      <c r="T135" s="90"/>
    </row>
    <row r="136" spans="1:20" ht="13.5">
      <c r="A136" s="94"/>
      <c r="B136" s="95"/>
      <c r="C136" s="96"/>
      <c r="D136" s="96"/>
      <c r="E136" s="96"/>
      <c r="S136" s="89"/>
      <c r="T136" s="90"/>
    </row>
    <row r="137" spans="1:20" ht="13.5">
      <c r="A137" s="94"/>
      <c r="B137" s="95"/>
      <c r="C137" s="96"/>
      <c r="D137" s="96"/>
      <c r="E137" s="96"/>
      <c r="S137" s="89"/>
      <c r="T137" s="90"/>
    </row>
    <row r="138" spans="1:20" ht="13.5">
      <c r="A138" s="94"/>
      <c r="B138" s="95"/>
      <c r="C138" s="96"/>
      <c r="D138" s="96"/>
      <c r="E138" s="96"/>
      <c r="S138" s="89"/>
      <c r="T138" s="90"/>
    </row>
    <row r="139" spans="1:20" ht="13.5">
      <c r="A139" s="94"/>
      <c r="B139" s="95"/>
      <c r="C139" s="96"/>
      <c r="D139" s="96"/>
      <c r="E139" s="96"/>
      <c r="S139" s="89"/>
      <c r="T139" s="90"/>
    </row>
    <row r="140" spans="1:20" ht="13.5">
      <c r="A140" s="94"/>
      <c r="B140" s="95"/>
      <c r="C140" s="96"/>
      <c r="D140" s="96"/>
      <c r="E140" s="96"/>
      <c r="S140" s="89"/>
      <c r="T140" s="90"/>
    </row>
    <row r="141" spans="1:20" ht="13.5">
      <c r="A141" s="94"/>
      <c r="B141" s="95"/>
      <c r="C141" s="96"/>
      <c r="D141" s="96"/>
      <c r="E141" s="96"/>
      <c r="S141" s="89"/>
      <c r="T141" s="90"/>
    </row>
    <row r="142" spans="1:20" ht="13.5">
      <c r="A142" s="94"/>
      <c r="B142" s="95"/>
      <c r="C142" s="96"/>
      <c r="D142" s="96"/>
      <c r="E142" s="96"/>
      <c r="S142" s="89"/>
      <c r="T142" s="90"/>
    </row>
    <row r="143" spans="1:20" ht="13.5">
      <c r="A143" s="94"/>
      <c r="B143" s="95"/>
      <c r="C143" s="96"/>
      <c r="D143" s="96"/>
      <c r="E143" s="96"/>
      <c r="S143" s="89"/>
      <c r="T143" s="90"/>
    </row>
    <row r="144" spans="1:20" ht="13.5">
      <c r="A144" s="94"/>
      <c r="B144" s="95"/>
      <c r="C144" s="96"/>
      <c r="D144" s="96"/>
      <c r="E144" s="96"/>
      <c r="S144" s="89"/>
      <c r="T144" s="90"/>
    </row>
    <row r="145" spans="1:20" ht="13.5">
      <c r="A145" s="94"/>
      <c r="B145" s="95"/>
      <c r="C145" s="96"/>
      <c r="D145" s="96"/>
      <c r="E145" s="96"/>
      <c r="S145" s="89"/>
      <c r="T145" s="90"/>
    </row>
    <row r="146" spans="1:20" ht="13.5">
      <c r="A146" s="94"/>
      <c r="B146" s="95"/>
      <c r="C146" s="96"/>
      <c r="D146" s="96"/>
      <c r="E146" s="96"/>
      <c r="S146" s="89"/>
      <c r="T146" s="90"/>
    </row>
    <row r="147" spans="1:20" ht="13.5">
      <c r="A147" s="94"/>
      <c r="B147" s="95"/>
      <c r="C147" s="96"/>
      <c r="D147" s="96"/>
      <c r="E147" s="96"/>
      <c r="S147" s="89"/>
      <c r="T147" s="90"/>
    </row>
    <row r="148" spans="1:20" ht="13.5">
      <c r="A148" s="94"/>
      <c r="B148" s="95"/>
      <c r="C148" s="96"/>
      <c r="D148" s="96"/>
      <c r="E148" s="96"/>
      <c r="S148" s="89"/>
      <c r="T148" s="90"/>
    </row>
    <row r="149" spans="1:20" ht="13.5">
      <c r="A149" s="94"/>
      <c r="B149" s="95"/>
      <c r="C149" s="96"/>
      <c r="D149" s="96"/>
      <c r="E149" s="96"/>
      <c r="S149" s="89"/>
      <c r="T149" s="90"/>
    </row>
    <row r="150" spans="1:20" ht="13.5">
      <c r="A150" s="94"/>
      <c r="B150" s="95"/>
      <c r="C150" s="96"/>
      <c r="D150" s="96"/>
      <c r="E150" s="96"/>
      <c r="S150" s="89"/>
      <c r="T150" s="90"/>
    </row>
    <row r="151" spans="1:20" ht="13.5">
      <c r="A151" s="94"/>
      <c r="B151" s="95"/>
      <c r="C151" s="96"/>
      <c r="D151" s="96"/>
      <c r="E151" s="96"/>
      <c r="S151" s="89"/>
      <c r="T151" s="90"/>
    </row>
    <row r="152" spans="1:20" ht="13.5">
      <c r="A152" s="94"/>
      <c r="B152" s="95"/>
      <c r="C152" s="96"/>
      <c r="D152" s="96"/>
      <c r="E152" s="96"/>
      <c r="S152" s="89"/>
      <c r="T152" s="90"/>
    </row>
    <row r="153" spans="1:20" ht="13.5">
      <c r="A153" s="94"/>
      <c r="B153" s="95"/>
      <c r="C153" s="96"/>
      <c r="D153" s="96"/>
      <c r="E153" s="96"/>
      <c r="S153" s="89"/>
      <c r="T153" s="90"/>
    </row>
    <row r="154" spans="1:20" ht="13.5">
      <c r="A154" s="94"/>
      <c r="B154" s="95"/>
      <c r="C154" s="96"/>
      <c r="D154" s="96"/>
      <c r="E154" s="96"/>
      <c r="S154" s="89"/>
      <c r="T154" s="90"/>
    </row>
    <row r="155" spans="1:20" ht="13.5">
      <c r="A155" s="94"/>
      <c r="B155" s="95"/>
      <c r="C155" s="96"/>
      <c r="D155" s="96"/>
      <c r="E155" s="96"/>
      <c r="S155" s="89"/>
      <c r="T155" s="90"/>
    </row>
    <row r="156" spans="1:20" ht="13.5">
      <c r="A156" s="94"/>
      <c r="B156" s="95"/>
      <c r="C156" s="96"/>
      <c r="D156" s="96"/>
      <c r="E156" s="96"/>
      <c r="S156" s="89"/>
      <c r="T156" s="90"/>
    </row>
    <row r="157" spans="1:20" ht="13.5">
      <c r="A157" s="94"/>
      <c r="B157" s="95"/>
      <c r="C157" s="96"/>
      <c r="D157" s="96"/>
      <c r="E157" s="96"/>
      <c r="S157" s="89"/>
      <c r="T157" s="90"/>
    </row>
    <row r="158" spans="1:20" ht="13.5">
      <c r="A158" s="94"/>
      <c r="B158" s="95"/>
      <c r="C158" s="96"/>
      <c r="D158" s="96"/>
      <c r="E158" s="96"/>
      <c r="S158" s="89"/>
      <c r="T158" s="90"/>
    </row>
    <row r="159" spans="1:20" ht="13.5">
      <c r="A159" s="94"/>
      <c r="B159" s="95"/>
      <c r="C159" s="96"/>
      <c r="D159" s="96"/>
      <c r="E159" s="96"/>
      <c r="S159" s="89"/>
      <c r="T159" s="90"/>
    </row>
    <row r="160" spans="1:20" ht="13.5">
      <c r="A160" s="94"/>
      <c r="B160" s="95"/>
      <c r="C160" s="96"/>
      <c r="D160" s="96"/>
      <c r="E160" s="96"/>
      <c r="S160" s="89"/>
      <c r="T160" s="90"/>
    </row>
    <row r="161" spans="1:20" ht="13.5">
      <c r="A161" s="94"/>
      <c r="B161" s="95"/>
      <c r="C161" s="96"/>
      <c r="D161" s="96"/>
      <c r="E161" s="96"/>
      <c r="S161" s="89"/>
      <c r="T161" s="90"/>
    </row>
    <row r="162" spans="1:20" ht="13.5">
      <c r="A162" s="94"/>
      <c r="B162" s="95"/>
      <c r="C162" s="96"/>
      <c r="D162" s="96"/>
      <c r="E162" s="96"/>
      <c r="S162" s="89"/>
      <c r="T162" s="90"/>
    </row>
    <row r="163" spans="1:20" ht="13.5">
      <c r="A163" s="94"/>
      <c r="B163" s="95"/>
      <c r="C163" s="96"/>
      <c r="D163" s="96"/>
      <c r="E163" s="96"/>
      <c r="S163" s="89"/>
      <c r="T163" s="90"/>
    </row>
    <row r="164" spans="1:20" ht="13.5">
      <c r="A164" s="94"/>
      <c r="B164" s="95"/>
      <c r="C164" s="96"/>
      <c r="D164" s="96"/>
      <c r="E164" s="96"/>
      <c r="S164" s="89"/>
      <c r="T164" s="90"/>
    </row>
    <row r="165" spans="1:20" ht="13.5">
      <c r="A165" s="94"/>
      <c r="B165" s="95"/>
      <c r="C165" s="96"/>
      <c r="D165" s="96"/>
      <c r="E165" s="96"/>
      <c r="S165" s="89"/>
      <c r="T165" s="90"/>
    </row>
    <row r="166" spans="1:20" ht="13.5">
      <c r="A166" s="94"/>
      <c r="B166" s="95"/>
      <c r="C166" s="96"/>
      <c r="D166" s="96"/>
      <c r="E166" s="96"/>
      <c r="S166" s="89"/>
      <c r="T166" s="90"/>
    </row>
    <row r="167" spans="1:20" ht="13.5">
      <c r="A167" s="94"/>
      <c r="B167" s="95"/>
      <c r="C167" s="96"/>
      <c r="D167" s="96"/>
      <c r="E167" s="96"/>
      <c r="S167" s="89"/>
      <c r="T167" s="90"/>
    </row>
  </sheetData>
  <sheetProtection password="863D" sheet="1"/>
  <mergeCells count="6">
    <mergeCell ref="A1:F1"/>
    <mergeCell ref="A2:F2"/>
    <mergeCell ref="A4:F5"/>
    <mergeCell ref="A45:C45"/>
    <mergeCell ref="D45:E45"/>
    <mergeCell ref="A48:F48"/>
  </mergeCells>
  <printOptions/>
  <pageMargins left="1.18125" right="0.787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 Herzog</cp:lastModifiedBy>
  <dcterms:created xsi:type="dcterms:W3CDTF">2009-06-04T16:31:21Z</dcterms:created>
  <dcterms:modified xsi:type="dcterms:W3CDTF">2011-01-17T10:09:32Z</dcterms:modified>
  <cp:category/>
  <cp:version/>
  <cp:contentType/>
  <cp:contentStatus/>
  <cp:revision>92</cp:revision>
</cp:coreProperties>
</file>